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novakova.veronika\Desktop\stavby 2023\Hromadná stavební údržba mostů 2023\Oblast Západ\22. 39810-2 Starý Petřín\soupis prací\"/>
    </mc:Choice>
  </mc:AlternateContent>
  <bookViews>
    <workbookView xWindow="240" yWindow="120" windowWidth="14940" windowHeight="9225" activeTab="1"/>
  </bookViews>
  <sheets>
    <sheet name="Rekapitulace" sheetId="4" r:id="rId1"/>
    <sheet name="000_Ostatní + Vedlejší" sheetId="2" r:id="rId2"/>
    <sheet name="SO 201" sheetId="3" r:id="rId3"/>
  </sheets>
  <calcPr calcId="162913"/>
  <webPublishing codePage="0"/>
</workbook>
</file>

<file path=xl/calcChain.xml><?xml version="1.0" encoding="utf-8"?>
<calcChain xmlns="http://schemas.openxmlformats.org/spreadsheetml/2006/main">
  <c r="I22" i="2" l="1"/>
  <c r="I18" i="2"/>
  <c r="I14" i="2"/>
  <c r="I10" i="2"/>
  <c r="I9" i="2" l="1"/>
  <c r="I78" i="3" l="1"/>
  <c r="N78" i="3" s="1"/>
  <c r="Q77" i="3" s="1"/>
  <c r="N77" i="3" s="1"/>
  <c r="I73" i="3"/>
  <c r="N73" i="3" s="1"/>
  <c r="I69" i="3"/>
  <c r="N69" i="3" s="1"/>
  <c r="I65" i="3"/>
  <c r="N65" i="3" s="1"/>
  <c r="I60" i="3"/>
  <c r="N60" i="3" s="1"/>
  <c r="I56" i="3"/>
  <c r="N56" i="3" s="1"/>
  <c r="I51" i="3"/>
  <c r="N51" i="3" s="1"/>
  <c r="I47" i="3"/>
  <c r="N47" i="3" s="1"/>
  <c r="I42" i="3"/>
  <c r="N42" i="3" s="1"/>
  <c r="I38" i="3"/>
  <c r="N38" i="3" s="1"/>
  <c r="I34" i="3"/>
  <c r="N34" i="3" s="1"/>
  <c r="I30" i="3"/>
  <c r="N30" i="3" s="1"/>
  <c r="I26" i="3"/>
  <c r="N26" i="3" s="1"/>
  <c r="I22" i="3"/>
  <c r="N22" i="3" s="1"/>
  <c r="I18" i="3"/>
  <c r="N18" i="3" s="1"/>
  <c r="I14" i="3"/>
  <c r="I9" i="3"/>
  <c r="N9" i="3" s="1"/>
  <c r="Q8" i="3" s="1"/>
  <c r="N8" i="3" s="1"/>
  <c r="Q9" i="2"/>
  <c r="N9" i="2" s="1"/>
  <c r="N2" i="2" s="1"/>
  <c r="P9" i="2"/>
  <c r="I3" i="2" s="1"/>
  <c r="C10" i="4" s="1"/>
  <c r="D10" i="4" l="1"/>
  <c r="E10" i="4" s="1"/>
  <c r="Q55" i="3"/>
  <c r="N55" i="3" s="1"/>
  <c r="Q64" i="3"/>
  <c r="N64" i="3" s="1"/>
  <c r="P8" i="3"/>
  <c r="I8" i="3" s="1"/>
  <c r="P13" i="3"/>
  <c r="I13" i="3" s="1"/>
  <c r="Q46" i="3"/>
  <c r="N46" i="3" s="1"/>
  <c r="P46" i="3"/>
  <c r="I46" i="3" s="1"/>
  <c r="P55" i="3"/>
  <c r="I55" i="3" s="1"/>
  <c r="P64" i="3"/>
  <c r="I64" i="3" s="1"/>
  <c r="N14" i="3"/>
  <c r="Q13" i="3" s="1"/>
  <c r="N13" i="3" s="1"/>
  <c r="P77" i="3"/>
  <c r="I77" i="3" s="1"/>
  <c r="N2" i="3" l="1"/>
  <c r="I3" i="3"/>
  <c r="C11" i="4" s="1"/>
  <c r="D11" i="4" l="1"/>
  <c r="E11" i="4" s="1"/>
  <c r="C7" i="4" s="1"/>
  <c r="C6" i="4"/>
</calcChain>
</file>

<file path=xl/sharedStrings.xml><?xml version="1.0" encoding="utf-8"?>
<sst xmlns="http://schemas.openxmlformats.org/spreadsheetml/2006/main" count="365" uniqueCount="170">
  <si>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</si>
  <si>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</si>
  <si>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</si>
  <si>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</si>
  <si>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</si>
  <si>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>SÚS JmK</t>
  </si>
  <si>
    <t>MOST ev. č. 39810-2 STARÝ PETŘÍN</t>
  </si>
  <si>
    <t>O</t>
  </si>
  <si>
    <t>Objekt:</t>
  </si>
  <si>
    <t>000</t>
  </si>
  <si>
    <t>ONVN</t>
  </si>
  <si>
    <t>O1</t>
  </si>
  <si>
    <t>Rozpočet:</t>
  </si>
  <si>
    <t>0,00</t>
  </si>
  <si>
    <t>15,00</t>
  </si>
  <si>
    <t>21,00</t>
  </si>
  <si>
    <t>3</t>
  </si>
  <si>
    <t>2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</si>
  <si>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</si>
  <si>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</si>
  <si>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</si>
  <si>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</si>
  <si>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</si>
  <si>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</si>
  <si>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</si>
  <si>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</si>
  <si>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</si>
  <si>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</si>
  <si>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</si>
  <si>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</si>
  <si>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</si>
  <si>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</si>
  <si>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</si>
  <si>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</si>
  <si>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</si>
  <si>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</si>
  <si>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11</t>
  </si>
  <si>
    <t>SD</t>
  </si>
  <si>
    <t>Všeobecné konstrukce a práce</t>
  </si>
  <si>
    <t>P</t>
  </si>
  <si>
    <t/>
  </si>
  <si>
    <t>KPL</t>
  </si>
  <si>
    <t>PP</t>
  </si>
  <si>
    <t>VV</t>
  </si>
  <si>
    <t>TS</t>
  </si>
  <si>
    <t>Vedlejší</t>
  </si>
  <si>
    <t>00003</t>
  </si>
  <si>
    <t>R</t>
  </si>
  <si>
    <t>SO 201</t>
  </si>
  <si>
    <t>014102</t>
  </si>
  <si>
    <t>POPLATKY ZA SKLÁDKU</t>
  </si>
  <si>
    <t>T</t>
  </si>
  <si>
    <t>zemina, kamení</t>
  </si>
  <si>
    <t>"12960.1" 
2,813*2,00=5,626 [A] 
"132738" 
3,473*2,00=6,946 [B] 
celkem: A+B=12,572 [C]</t>
  </si>
  <si>
    <t>zahrnuje veškeré poplatky provozovateli skládky související s uložením odpadu na skládce.</t>
  </si>
  <si>
    <t>Zemní práce</t>
  </si>
  <si>
    <t>12960</t>
  </si>
  <si>
    <t>ČIŠTĚNÍ VODOTEČÍ A MELIORAČ KANÁLŮ OD NÁNOSŮ</t>
  </si>
  <si>
    <t>M3</t>
  </si>
  <si>
    <t>vyčištění (odkop) nánosů v korytě v tl. 0 - 450 mm 
včetně odvozu a uložení na skládku do 35 km  
zaměřeno na stavbě</t>
  </si>
  <si>
    <t>(0,45/2)*2,5*10,00=5,625 [A] 
A/2=2,813 [B]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</si>
  <si>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</si>
  <si>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vyčištění (odkop) nánosů v korytě v tl. 0 - 450 mm 
vytěžený materiál bude použit k vytvarování koryta (pol. č. 18214) 
zaměřeno na stavbě</t>
  </si>
  <si>
    <t>131731</t>
  </si>
  <si>
    <t>HLOUBENÍ JAM ZAPAŽ I NEPAŽ TŘ. I, ODVOZ DO 1KM</t>
  </si>
  <si>
    <t>výkop pro gabiony podél křídla 1L 
materiál z výkopu bude použit k obsypu podél křídel (pol. č. 17511) 
zaměřeno na stavbě</t>
  </si>
  <si>
    <t>6,095m2*1,1=6,705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</si>
  <si>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</si>
  <si>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132738</t>
  </si>
  <si>
    <t>HLOUBENÍ RÝH ŠÍŘ DO 2M PAŽ I NEPAŽ TŘ. I, ODVOZ DO 20KM</t>
  </si>
  <si>
    <t>výkop rýh pro opevnění opěr z lomového kamene 
zaměřeno na stavbě</t>
  </si>
  <si>
    <t>(0,30*0,50)*(11,50+11,65)=3,473 [A]</t>
  </si>
  <si>
    <t>13273B</t>
  </si>
  <si>
    <t>HLOUBENÍ RÝH ŠÍŘ DO 2M PAŽ I NEPAŽ TŘ. I - DOPRAVA</t>
  </si>
  <si>
    <t>M3KM</t>
  </si>
  <si>
    <t>dalších 15 km dopravy k pol. č. 132738 
zaměřeno na stavbě</t>
  </si>
  <si>
    <t>3,473*15=52,095 [A]</t>
  </si>
  <si>
    <t>Položka zahrnuje samostatnou dopravu zeminy. Množství se určí jako součin kubatutry [m3] a požadované vzdálenosti [km].</t>
  </si>
  <si>
    <t>7</t>
  </si>
  <si>
    <t>17120</t>
  </si>
  <si>
    <t>ULOŽENÍ SYPANINY DO NÁSYPŮ A NA SKLÁDKY BEZ ZHUTNĚNÍ</t>
  </si>
  <si>
    <t>uložení na skládku</t>
  </si>
  <si>
    <t>"132738" 
3,473=3,473 [A]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</si>
  <si>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</si>
  <si>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8</t>
  </si>
  <si>
    <t>17511</t>
  </si>
  <si>
    <t>OBSYP POTRUBÍ A OBJEKTŮ SE ZHUTNĚNÍM</t>
  </si>
  <si>
    <t>rozprostření v tl. 200 mm a zhutnění výkopku podél křídel (použije se materiál z pol. č. 131731) 
zaměřeno na stavbě</t>
  </si>
  <si>
    <t>6,705=6,705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</si>
  <si>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</si>
  <si>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18214</t>
  </si>
  <si>
    <t>ÚPRAVA POVRCHŮ SROVNÁNÍM ÚZEMÍ V TL DO 0,25M</t>
  </si>
  <si>
    <t>M2</t>
  </si>
  <si>
    <t>materiál z pol. č. 12960.2 se použije k vytvarování koryta v tl. 0 - 0,20 m včetně zhutnění 
zaměřeno na stavbě</t>
  </si>
  <si>
    <t>12,00*3,95=47,400 [A]</t>
  </si>
  <si>
    <t>položka zahrnuje srovnání výškových rozdílů terénu</t>
  </si>
  <si>
    <t>Základy a zvláštní zakládání</t>
  </si>
  <si>
    <t>261313</t>
  </si>
  <si>
    <t>VRTY PRO KOTVENÍ A INJEKTÁŽ TŘ III NA POVRCHU D DO 25MM</t>
  </si>
  <si>
    <t>M</t>
  </si>
  <si>
    <t>vrty do čela cihelné klenby o průměru 24 mm, délky 1 m 
včetně odvozu a likvidace materiálu z vývrtu v režii zhotovitele 
zaměřeno na stavbě</t>
  </si>
  <si>
    <t>3ks * 1m=3,000 [A]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</si>
  <si>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</si>
  <si>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285361</t>
  </si>
  <si>
    <t>KOTVENÍ NA POVRCHU Z BETONÁŘSKÉ VÝZTUŽE DL. DO 3M</t>
  </si>
  <si>
    <t>KUS</t>
  </si>
  <si>
    <t>vlepení (zainjektování) šroubovité nerezové výztuže (kotvy) o průměru 20 mm, délky 1 m ... 3 ks 
osazení opěrných ocelových desek 150/150/10, včetně PKO ... 3 ks 
napnutí kotev ... 3 ks 
zaměřeno na stavbě</t>
  </si>
  <si>
    <t>3ks*1m=3,000 [A]</t>
  </si>
  <si>
    <t>položka zahrnuje dodávku předepsané kotvy, případně její protikorozní úpravu, její osazení do vrtu, zainjektování a napnutí, případně opěrné desky 
nezahrnuje vrty</t>
  </si>
  <si>
    <t>Svislé konstrukce</t>
  </si>
  <si>
    <t>12</t>
  </si>
  <si>
    <t>327213</t>
  </si>
  <si>
    <t>OBKLAD ZDÍ OPĚR, ZÁRUB, NÁBŘEŽ Z LOM KAMENE</t>
  </si>
  <si>
    <t>opevnění opěr lomovým kamenem tl. 200 mm do betonu C25/30 - XF3 s vyspárováním 
zaměřeno na stavbě</t>
  </si>
  <si>
    <t>0,2625m2*(11,50+11,65)=6,077 [A]</t>
  </si>
  <si>
    <t>položka zahrnuje dodávku a osazení lomového kamene, jeho výběr a případnou úpravu, jeho případné kotvení se všemi souvisejícími materiály a pracemi, dodávku předepsané malty, spárování.</t>
  </si>
  <si>
    <t>13</t>
  </si>
  <si>
    <t>3272A7</t>
  </si>
  <si>
    <t>ZDI OPĚR, ZÁRUB, NÁBŘEŽ Z GABIONŮ RUČNĚ ROVNANÝCH, DRÁT O4,0MM, POVRCHOVÁ ÚPRAVA Zn + Al</t>
  </si>
  <si>
    <t>vybudování gabionové opěrné zdil š. 1,00 m podél křídla 1L, včetně proštěrkování na horním povrchu gabionu 
zaměřeno na stavbě</t>
  </si>
  <si>
    <t>(3,50+3,00+2,50+2,50+2,00+1,50+1,00)*1,00*1,00=16,000 [A]</t>
  </si>
  <si>
    <t>- položka zahrnuje dodávku a osazení drátěných košů s výplní lomovým kamenem. 
- gabionové matrace se vykazují v pol.č.2722**.</t>
  </si>
  <si>
    <t>Vodorovné konstrukce</t>
  </si>
  <si>
    <t>14</t>
  </si>
  <si>
    <t>451314</t>
  </si>
  <si>
    <t>PODKLADNÍ A VÝPLŇOVÉ VRSTVY Z PROSTÉHO BETONU C25/30</t>
  </si>
  <si>
    <t>lože z betonu C25/30 - XF3, tl. min 150 mm, pod dlažbu z lomového kamene (k pol. č. 465512) 
zaměřeno na stavbě</t>
  </si>
  <si>
    <t>křídlo 1P: 
0,20m2*9,85=1,970 [A] 
křídlo 2P: 
0,35m2*4,25=1,488 [B] 
celkem: A+B=3,458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</si>
  <si>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</si>
  <si>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15</t>
  </si>
  <si>
    <t>45152</t>
  </si>
  <si>
    <t>PODKLADNÍ A VÝPLŇOVÉ VRSTVY Z KAMENIVA DRCENÉHO</t>
  </si>
  <si>
    <t>vybudování hutněného lože pod gabiony tl. 150 mm ze ŠD 0/32 
zaměřeno na stavbě</t>
  </si>
  <si>
    <t>7,00*1,10=7,700 [A]</t>
  </si>
  <si>
    <t>položka zahrnuje dodávku předepsaného kameniva, mimostaveništní a vnitrostaveništní dopravu a jeho uložení  
není-li v zadávací dokumentaci uvedeno jinak, jedná se o nakupovaný materiál</t>
  </si>
  <si>
    <t>16</t>
  </si>
  <si>
    <t>465512</t>
  </si>
  <si>
    <t>DLAŽBY Z LOMOVÉHO KAMENE NA MC</t>
  </si>
  <si>
    <t>dlažba z lomového kamene tl. 200 mm, s vyspárováním maltou cementovou 
zaměřeno na stavbě</t>
  </si>
  <si>
    <t>křídlo 1P: 
9,85*1,05*0,20=2,069 [A] 
křídlo 2P: 
4,25*1,55*0,20=1,318 [B] 
celkem: A+B=3,387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</si>
  <si>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</si>
  <si>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Ostatní konstrukce a práce</t>
  </si>
  <si>
    <t>17</t>
  </si>
  <si>
    <t>94190</t>
  </si>
  <si>
    <t>LEHKÉ PRACOVNÍ LEŠENÍ DO 1,5 KPA</t>
  </si>
  <si>
    <t>M3OP</t>
  </si>
  <si>
    <t>10=10,000 [A]</t>
  </si>
  <si>
    <t>Položka zahrnuje dovoz, montáž, údržbu, opotřebení (nájemné), demontáž, konzervaci, odvoz.</t>
  </si>
  <si>
    <t>00001</t>
  </si>
  <si>
    <t>Vytyčení obvodu prostoru staveniště</t>
  </si>
  <si>
    <t>00002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</si>
  <si>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</si>
  <si>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</si>
  <si>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</si>
  <si>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</si>
  <si>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
Včetně zajištění povolení k uzavírkám.
Včetně zajištění stanovení, umístění, údržbu, přemístění a odstranění dočasného dopravního značení.</t>
  </si>
  <si>
    <t>zahrnuje veškeré náklady spojené s objednatelem požadovanými pracemi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</si>
  <si>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</si>
  <si>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</si>
  <si>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</si>
  <si>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</si>
  <si>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</si>
  <si>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</si>
  <si>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</si>
  <si>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</si>
  <si>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</si>
  <si>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</si>
  <si>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Stavba:    MOST ev. č. 39810-2 STARÝ PETŘÍN</t>
  </si>
  <si>
    <t>Součástí položky je vodorovná a svislá doprava, přemístění, přeložení, manipulace s materiálem a uložení na skládku.  
Nezahrnuje poplatek za skládku.</t>
  </si>
  <si>
    <t xml:space="preserve"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</si>
</sst>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13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7" fillId="0" borderId="0">
      <alignment vertical="center"/>
    </xf>
    <xf numFmtId="0" fontId="7" fillId="0" borderId="0">
      <alignment vertical="center"/>
    </xf>
  </cellStyleXfs>
  <cellXfs count="67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0" borderId="1" xfId="6" applyFont="1" applyBorder="1"/>
    <xf numFmtId="0" fontId="0" fillId="2" borderId="5" xfId="6" applyFont="1" applyFill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9" fontId="7" fillId="0" borderId="1" xfId="6" applyNumberFormat="1" applyFont="1" applyBorder="1" applyAlignment="1">
      <alignment horizontal="right"/>
    </xf>
    <xf numFmtId="4" fontId="7" fillId="4" borderId="1" xfId="6" applyNumberFormat="1" applyFont="1" applyFill="1" applyBorder="1" applyAlignment="1">
      <alignment horizontal="center"/>
    </xf>
    <xf numFmtId="0" fontId="7" fillId="0" borderId="0" xfId="7" applyAlignment="1"/>
    <xf numFmtId="0" fontId="8" fillId="0" borderId="1" xfId="6" applyFont="1" applyBorder="1" applyAlignment="1">
      <alignment horizontal="left" vertical="center" wrapText="1"/>
    </xf>
    <xf numFmtId="49" fontId="7" fillId="0" borderId="1" xfId="6" applyNumberFormat="1" applyFont="1" applyBorder="1" applyAlignment="1">
      <alignment horizontal="right" vertical="center"/>
    </xf>
    <xf numFmtId="0" fontId="7" fillId="0" borderId="1" xfId="7" applyBorder="1" applyAlignment="1">
      <alignment horizontal="right" vertical="center"/>
    </xf>
    <xf numFmtId="0" fontId="7" fillId="0" borderId="1" xfId="7" applyBorder="1">
      <alignment vertical="center"/>
    </xf>
    <xf numFmtId="0" fontId="7" fillId="0" borderId="1" xfId="7" applyBorder="1" applyAlignment="1">
      <alignment vertical="center" wrapText="1"/>
    </xf>
    <xf numFmtId="0" fontId="7" fillId="0" borderId="1" xfId="7" applyBorder="1" applyAlignment="1">
      <alignment horizontal="center" vertical="center"/>
    </xf>
    <xf numFmtId="164" fontId="7" fillId="0" borderId="1" xfId="7" applyNumberFormat="1" applyBorder="1" applyAlignment="1">
      <alignment horizontal="center" vertical="center"/>
    </xf>
    <xf numFmtId="4" fontId="7" fillId="4" borderId="1" xfId="7" applyNumberFormat="1" applyFill="1" applyBorder="1" applyAlignment="1" applyProtection="1">
      <alignment horizontal="center" vertical="center"/>
      <protection locked="0"/>
    </xf>
    <xf numFmtId="4" fontId="7" fillId="0" borderId="1" xfId="7" applyNumberFormat="1" applyBorder="1" applyAlignment="1">
      <alignment horizontal="center" vertical="center"/>
    </xf>
    <xf numFmtId="0" fontId="7" fillId="0" borderId="0" xfId="7">
      <alignment vertical="center"/>
    </xf>
    <xf numFmtId="0" fontId="7" fillId="0" borderId="1" xfId="7" applyBorder="1" applyAlignment="1">
      <alignment horizontal="left" vertical="center" wrapText="1"/>
    </xf>
    <xf numFmtId="0" fontId="8" fillId="0" borderId="1" xfId="7" applyFont="1" applyBorder="1" applyAlignment="1">
      <alignment horizontal="left" vertical="center" wrapText="1"/>
    </xf>
    <xf numFmtId="0" fontId="7" fillId="0" borderId="1" xfId="8" applyBorder="1" applyAlignment="1">
      <alignment horizontal="right" vertical="center"/>
    </xf>
    <xf numFmtId="49" fontId="7" fillId="0" borderId="1" xfId="8" applyNumberFormat="1" applyBorder="1" applyAlignment="1">
      <alignment horizontal="right" vertical="center"/>
    </xf>
    <xf numFmtId="0" fontId="7" fillId="0" borderId="1" xfId="8" applyBorder="1" applyAlignment="1">
      <alignment horizontal="center" vertical="center"/>
    </xf>
    <xf numFmtId="164" fontId="7" fillId="0" borderId="1" xfId="8" applyNumberFormat="1" applyBorder="1" applyAlignment="1">
      <alignment horizontal="center" vertical="center"/>
    </xf>
    <xf numFmtId="4" fontId="7" fillId="4" borderId="1" xfId="8" applyNumberFormat="1" applyFill="1" applyBorder="1" applyAlignment="1">
      <alignment horizontal="center" vertical="center"/>
    </xf>
    <xf numFmtId="4" fontId="7" fillId="0" borderId="6" xfId="8" applyNumberFormat="1" applyBorder="1" applyAlignment="1">
      <alignment horizontal="center" vertical="center"/>
    </xf>
    <xf numFmtId="0" fontId="7" fillId="0" borderId="1" xfId="7" applyBorder="1" applyAlignment="1">
      <alignment horizontal="left" vertical="top" wrapText="1"/>
    </xf>
    <xf numFmtId="0" fontId="7" fillId="2" borderId="0" xfId="7" applyFill="1">
      <alignment vertical="center"/>
    </xf>
    <xf numFmtId="0" fontId="11" fillId="2" borderId="0" xfId="7" applyFont="1" applyFill="1" applyAlignment="1">
      <alignment horizontal="right" vertical="center"/>
    </xf>
    <xf numFmtId="4" fontId="11" fillId="2" borderId="0" xfId="7" applyNumberFormat="1" applyFont="1" applyFill="1" applyAlignment="1">
      <alignment horizontal="right" vertical="center"/>
    </xf>
    <xf numFmtId="0" fontId="7" fillId="2" borderId="3" xfId="7" applyFill="1" applyBorder="1">
      <alignment vertical="center"/>
    </xf>
    <xf numFmtId="0" fontId="12" fillId="3" borderId="1" xfId="7" applyFont="1" applyFill="1" applyBorder="1" applyAlignment="1">
      <alignment horizontal="center" vertical="center"/>
    </xf>
    <xf numFmtId="0" fontId="7" fillId="0" borderId="1" xfId="7" applyBorder="1" applyAlignment="1">
      <alignment horizontal="left" vertical="center"/>
    </xf>
    <xf numFmtId="4" fontId="7" fillId="0" borderId="1" xfId="7" applyNumberFormat="1" applyBorder="1" applyAlignment="1">
      <alignment horizontal="right" vertical="center"/>
    </xf>
    <xf numFmtId="0" fontId="7" fillId="0" borderId="1" xfId="7" applyFont="1" applyBorder="1" applyAlignment="1">
      <alignment horizontal="left" vertical="center"/>
    </xf>
    <xf numFmtId="0" fontId="7" fillId="2" borderId="0" xfId="7" applyFill="1">
      <alignment vertical="center"/>
    </xf>
    <xf numFmtId="0" fontId="9" fillId="2" borderId="0" xfId="7" applyFont="1" applyFill="1" applyAlignment="1">
      <alignment horizontal="center" vertical="center"/>
    </xf>
    <xf numFmtId="0" fontId="10" fillId="2" borderId="0" xfId="7" applyFont="1" applyFill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9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114300</xdr:rowOff>
    </xdr:from>
    <xdr:to>
      <xdr:col>0</xdr:col>
      <xdr:colOff>1524000</xdr:colOff>
      <xdr:row>3</xdr:row>
      <xdr:rowOff>114300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14300"/>
          <a:ext cx="13335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C30" sqref="C30"/>
    </sheetView>
  </sheetViews>
  <sheetFormatPr defaultRowHeight="12.75" x14ac:dyDescent="0.2"/>
  <cols>
    <col min="1" max="1" width="25.7109375" customWidth="1"/>
    <col min="2" max="2" width="66.7109375" customWidth="1"/>
    <col min="3" max="5" width="20.7109375" customWidth="1"/>
  </cols>
  <sheetData>
    <row r="1" spans="1:5" x14ac:dyDescent="0.2">
      <c r="A1" s="59"/>
      <c r="B1" s="51"/>
      <c r="C1" s="51"/>
      <c r="D1" s="51"/>
      <c r="E1" s="51"/>
    </row>
    <row r="2" spans="1:5" x14ac:dyDescent="0.2">
      <c r="A2" s="59"/>
      <c r="B2" s="60" t="s">
        <v>157</v>
      </c>
      <c r="C2" s="51"/>
      <c r="D2" s="51"/>
      <c r="E2" s="51"/>
    </row>
    <row r="3" spans="1:5" x14ac:dyDescent="0.2">
      <c r="A3" s="59"/>
      <c r="B3" s="59"/>
      <c r="C3" s="51"/>
      <c r="D3" s="51"/>
      <c r="E3" s="51"/>
    </row>
    <row r="4" spans="1:5" ht="20.25" x14ac:dyDescent="0.2">
      <c r="A4" s="51"/>
      <c r="B4" s="61" t="s">
        <v>167</v>
      </c>
      <c r="C4" s="59"/>
      <c r="D4" s="59"/>
      <c r="E4" s="51"/>
    </row>
    <row r="5" spans="1:5" x14ac:dyDescent="0.2">
      <c r="A5" s="51"/>
      <c r="B5" s="59" t="s">
        <v>158</v>
      </c>
      <c r="C5" s="59"/>
      <c r="D5" s="59"/>
      <c r="E5" s="51"/>
    </row>
    <row r="6" spans="1:5" x14ac:dyDescent="0.2">
      <c r="A6" s="51"/>
      <c r="B6" s="52" t="s">
        <v>159</v>
      </c>
      <c r="C6" s="53">
        <f>SUM(C10:C11)</f>
        <v>0</v>
      </c>
      <c r="D6" s="51"/>
      <c r="E6" s="51"/>
    </row>
    <row r="7" spans="1:5" x14ac:dyDescent="0.2">
      <c r="A7" s="51"/>
      <c r="B7" s="52" t="s">
        <v>160</v>
      </c>
      <c r="C7" s="53">
        <f>SUM(E10:E11)</f>
        <v>0</v>
      </c>
      <c r="D7" s="51"/>
      <c r="E7" s="51"/>
    </row>
    <row r="8" spans="1:5" x14ac:dyDescent="0.2">
      <c r="A8" s="54"/>
      <c r="B8" s="54"/>
      <c r="C8" s="54"/>
      <c r="D8" s="54"/>
      <c r="E8" s="54"/>
    </row>
    <row r="9" spans="1:5" x14ac:dyDescent="0.2">
      <c r="A9" s="55" t="s">
        <v>161</v>
      </c>
      <c r="B9" s="55" t="s">
        <v>162</v>
      </c>
      <c r="C9" s="55" t="s">
        <v>163</v>
      </c>
      <c r="D9" s="55" t="s">
        <v>164</v>
      </c>
      <c r="E9" s="55" t="s">
        <v>165</v>
      </c>
    </row>
    <row r="10" spans="1:5" x14ac:dyDescent="0.2">
      <c r="A10" s="56" t="s">
        <v>166</v>
      </c>
      <c r="B10" s="56" t="s">
        <v>18</v>
      </c>
      <c r="C10" s="57">
        <f>'000_Ostatní + Vedlejší'!I3</f>
        <v>0</v>
      </c>
      <c r="D10" s="57">
        <f>(C10*21)/100</f>
        <v>0</v>
      </c>
      <c r="E10" s="57">
        <f>C10+D10</f>
        <v>0</v>
      </c>
    </row>
    <row r="11" spans="1:5" x14ac:dyDescent="0.2">
      <c r="A11" s="56" t="s">
        <v>48</v>
      </c>
      <c r="B11" s="58" t="s">
        <v>6</v>
      </c>
      <c r="C11" s="57">
        <f>'SO 201'!I3</f>
        <v>0</v>
      </c>
      <c r="D11" s="57">
        <f>(C11*21)/100</f>
        <v>0</v>
      </c>
      <c r="E11" s="57">
        <f>C11+D11</f>
        <v>0</v>
      </c>
    </row>
  </sheetData>
  <mergeCells count="4">
    <mergeCell ref="A1:A3"/>
    <mergeCell ref="B2:B3"/>
    <mergeCell ref="B4:D4"/>
    <mergeCell ref="B5:D5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tabSelected="1" workbookViewId="0">
      <pane ySplit="8" topLeftCell="A9" activePane="bottomLeft" state="frozen"/>
      <selection pane="bottomLeft" activeCell="H23" sqref="H2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4" max="17" width="9.140625" hidden="1" customWidth="1"/>
  </cols>
  <sheetData>
    <row r="1" spans="1:17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O1" t="s">
        <v>16</v>
      </c>
    </row>
    <row r="2" spans="1:17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N2" t="e">
        <f>0+N9</f>
        <v>#REF!</v>
      </c>
      <c r="O2" t="s">
        <v>16</v>
      </c>
    </row>
    <row r="3" spans="1:17" ht="15" customHeight="1" x14ac:dyDescent="0.25">
      <c r="A3" t="s">
        <v>1</v>
      </c>
      <c r="B3" s="7" t="s">
        <v>4</v>
      </c>
      <c r="C3" s="63" t="s">
        <v>5</v>
      </c>
      <c r="D3" s="64"/>
      <c r="E3" s="8" t="s">
        <v>6</v>
      </c>
      <c r="F3" s="1"/>
      <c r="G3" s="4"/>
      <c r="H3" s="3" t="s">
        <v>45</v>
      </c>
      <c r="I3" s="26">
        <f>0+I9</f>
        <v>0</v>
      </c>
      <c r="N3" t="s">
        <v>13</v>
      </c>
      <c r="O3" t="s">
        <v>17</v>
      </c>
    </row>
    <row r="4" spans="1:17" ht="15" customHeight="1" x14ac:dyDescent="0.25">
      <c r="A4" t="s">
        <v>7</v>
      </c>
      <c r="B4" s="7" t="s">
        <v>8</v>
      </c>
      <c r="C4" s="63" t="s">
        <v>9</v>
      </c>
      <c r="D4" s="64"/>
      <c r="E4" s="8" t="s">
        <v>10</v>
      </c>
      <c r="F4" s="1"/>
      <c r="G4" s="1"/>
      <c r="H4" s="6"/>
      <c r="I4" s="6"/>
      <c r="N4" t="s">
        <v>14</v>
      </c>
      <c r="O4" t="s">
        <v>17</v>
      </c>
    </row>
    <row r="5" spans="1:17" ht="12.75" customHeight="1" x14ac:dyDescent="0.25">
      <c r="A5" t="s">
        <v>11</v>
      </c>
      <c r="B5" s="10" t="s">
        <v>12</v>
      </c>
      <c r="C5" s="65" t="s">
        <v>45</v>
      </c>
      <c r="D5" s="66"/>
      <c r="E5" s="11" t="s">
        <v>18</v>
      </c>
      <c r="F5" s="5"/>
      <c r="G5" s="5"/>
      <c r="H5" s="5"/>
      <c r="I5" s="5"/>
      <c r="N5" t="s">
        <v>15</v>
      </c>
      <c r="O5" t="s">
        <v>17</v>
      </c>
    </row>
    <row r="6" spans="1:17" ht="12.75" customHeight="1" x14ac:dyDescent="0.2">
      <c r="A6" s="62" t="s">
        <v>19</v>
      </c>
      <c r="B6" s="62" t="s">
        <v>21</v>
      </c>
      <c r="C6" s="62" t="s">
        <v>23</v>
      </c>
      <c r="D6" s="62" t="s">
        <v>24</v>
      </c>
      <c r="E6" s="62" t="s">
        <v>25</v>
      </c>
      <c r="F6" s="62" t="s">
        <v>27</v>
      </c>
      <c r="G6" s="62" t="s">
        <v>29</v>
      </c>
      <c r="H6" s="62" t="s">
        <v>31</v>
      </c>
      <c r="I6" s="62"/>
    </row>
    <row r="7" spans="1:17" ht="12.75" customHeight="1" x14ac:dyDescent="0.2">
      <c r="A7" s="62"/>
      <c r="B7" s="62"/>
      <c r="C7" s="62"/>
      <c r="D7" s="62"/>
      <c r="E7" s="62"/>
      <c r="F7" s="62"/>
      <c r="G7" s="62"/>
      <c r="H7" s="9" t="s">
        <v>32</v>
      </c>
      <c r="I7" s="9" t="s">
        <v>34</v>
      </c>
    </row>
    <row r="8" spans="1:17" ht="12.75" customHeight="1" x14ac:dyDescent="0.2">
      <c r="A8" s="9" t="s">
        <v>20</v>
      </c>
      <c r="B8" s="9" t="s">
        <v>22</v>
      </c>
      <c r="C8" s="9" t="s">
        <v>17</v>
      </c>
      <c r="D8" s="9" t="s">
        <v>16</v>
      </c>
      <c r="E8" s="9" t="s">
        <v>26</v>
      </c>
      <c r="F8" s="9" t="s">
        <v>28</v>
      </c>
      <c r="G8" s="9" t="s">
        <v>30</v>
      </c>
      <c r="H8" s="9" t="s">
        <v>33</v>
      </c>
      <c r="I8" s="9" t="s">
        <v>35</v>
      </c>
    </row>
    <row r="9" spans="1:17" ht="13.5" customHeight="1" x14ac:dyDescent="0.2">
      <c r="A9" s="13" t="s">
        <v>37</v>
      </c>
      <c r="B9" s="13"/>
      <c r="C9" s="14" t="s">
        <v>20</v>
      </c>
      <c r="D9" s="13"/>
      <c r="E9" s="15" t="s">
        <v>38</v>
      </c>
      <c r="F9" s="13"/>
      <c r="G9" s="13"/>
      <c r="H9" s="13"/>
      <c r="I9" s="16">
        <f>I10+I14+I18+I22</f>
        <v>0</v>
      </c>
      <c r="N9" t="e">
        <f>0+Q9</f>
        <v>#REF!</v>
      </c>
      <c r="P9" t="e">
        <f>0+#REF!</f>
        <v>#REF!</v>
      </c>
      <c r="Q9" t="e">
        <f>0+#REF!</f>
        <v>#REF!</v>
      </c>
    </row>
    <row r="10" spans="1:17" ht="12.75" customHeight="1" x14ac:dyDescent="0.2">
      <c r="B10" s="17">
        <v>1</v>
      </c>
      <c r="C10" s="29" t="s">
        <v>148</v>
      </c>
      <c r="D10" s="12" t="s">
        <v>47</v>
      </c>
      <c r="E10" s="18" t="s">
        <v>149</v>
      </c>
      <c r="F10" s="19" t="s">
        <v>41</v>
      </c>
      <c r="G10" s="20">
        <v>1</v>
      </c>
      <c r="H10" s="30"/>
      <c r="I10" s="21">
        <f>ROUND(ROUND(H10,2)*ROUND(G10,3),2)</f>
        <v>0</v>
      </c>
    </row>
    <row r="11" spans="1:17" ht="12.75" customHeight="1" x14ac:dyDescent="0.2">
      <c r="B11" s="31"/>
      <c r="C11" s="31"/>
      <c r="D11" s="31"/>
      <c r="E11" s="23" t="s">
        <v>40</v>
      </c>
      <c r="F11" s="31"/>
      <c r="G11" s="31"/>
      <c r="H11" s="31"/>
      <c r="I11" s="31"/>
    </row>
    <row r="12" spans="1:17" ht="12.75" customHeight="1" x14ac:dyDescent="0.2">
      <c r="B12" s="31"/>
      <c r="C12" s="31"/>
      <c r="D12" s="31"/>
      <c r="E12" s="32" t="s">
        <v>40</v>
      </c>
      <c r="F12" s="31"/>
      <c r="G12" s="31"/>
      <c r="H12" s="31"/>
      <c r="I12" s="31"/>
    </row>
    <row r="13" spans="1:17" ht="12.75" customHeight="1" x14ac:dyDescent="0.2">
      <c r="B13" s="31"/>
      <c r="C13" s="31"/>
      <c r="D13" s="31"/>
      <c r="E13" s="23" t="s">
        <v>40</v>
      </c>
      <c r="F13" s="31"/>
      <c r="G13" s="31"/>
      <c r="H13" s="31"/>
      <c r="I13" s="31"/>
    </row>
    <row r="14" spans="1:17" ht="12.75" customHeight="1" x14ac:dyDescent="0.2">
      <c r="B14" s="17">
        <v>2</v>
      </c>
      <c r="C14" s="33" t="s">
        <v>150</v>
      </c>
      <c r="D14" s="12" t="s">
        <v>47</v>
      </c>
      <c r="E14" s="18" t="s">
        <v>151</v>
      </c>
      <c r="F14" s="19" t="s">
        <v>41</v>
      </c>
      <c r="G14" s="20">
        <v>1</v>
      </c>
      <c r="H14" s="30"/>
      <c r="I14" s="21">
        <f>ROUND(ROUND(H14,2)*ROUND(G14,3),2)</f>
        <v>0</v>
      </c>
    </row>
    <row r="15" spans="1:17" ht="12.75" customHeight="1" x14ac:dyDescent="0.2">
      <c r="B15" s="31"/>
      <c r="C15" s="31"/>
      <c r="D15" s="31"/>
      <c r="E15" s="23" t="s">
        <v>40</v>
      </c>
      <c r="F15" s="31"/>
      <c r="G15" s="31"/>
      <c r="H15" s="31"/>
      <c r="I15" s="31"/>
    </row>
    <row r="16" spans="1:17" ht="12.75" customHeight="1" x14ac:dyDescent="0.2">
      <c r="B16" s="31"/>
      <c r="C16" s="31"/>
      <c r="D16" s="31"/>
      <c r="E16" s="32" t="s">
        <v>40</v>
      </c>
      <c r="F16" s="31"/>
      <c r="G16" s="31"/>
      <c r="H16" s="31"/>
      <c r="I16" s="31"/>
    </row>
    <row r="17" spans="2:9" ht="12.75" customHeight="1" x14ac:dyDescent="0.2">
      <c r="B17" s="31"/>
      <c r="C17" s="31"/>
      <c r="D17" s="31"/>
      <c r="E17" s="23" t="s">
        <v>40</v>
      </c>
      <c r="F17" s="31"/>
      <c r="G17" s="31"/>
      <c r="H17" s="31"/>
      <c r="I17" s="31"/>
    </row>
    <row r="18" spans="2:9" ht="25.5" x14ac:dyDescent="0.2">
      <c r="B18" s="34">
        <v>3</v>
      </c>
      <c r="C18" s="33" t="s">
        <v>46</v>
      </c>
      <c r="D18" s="35" t="s">
        <v>47</v>
      </c>
      <c r="E18" s="36" t="s">
        <v>152</v>
      </c>
      <c r="F18" s="37" t="s">
        <v>41</v>
      </c>
      <c r="G18" s="38">
        <v>1</v>
      </c>
      <c r="H18" s="39"/>
      <c r="I18" s="40">
        <f>ROUND(ROUND(H18,2)*ROUND(G18,3),2)</f>
        <v>0</v>
      </c>
    </row>
    <row r="19" spans="2:9" ht="12.75" customHeight="1" x14ac:dyDescent="0.2">
      <c r="B19" s="41"/>
      <c r="C19" s="41"/>
      <c r="D19" s="41"/>
      <c r="E19" s="42" t="s">
        <v>40</v>
      </c>
      <c r="F19" s="41"/>
      <c r="G19" s="41"/>
      <c r="H19" s="41"/>
      <c r="I19" s="41"/>
    </row>
    <row r="20" spans="2:9" ht="12.75" customHeight="1" x14ac:dyDescent="0.2">
      <c r="B20" s="41"/>
      <c r="C20" s="41"/>
      <c r="D20" s="41"/>
      <c r="E20" s="43" t="s">
        <v>40</v>
      </c>
      <c r="F20" s="41"/>
      <c r="G20" s="41"/>
      <c r="H20" s="41"/>
      <c r="I20" s="41"/>
    </row>
    <row r="21" spans="2:9" ht="12.75" customHeight="1" x14ac:dyDescent="0.2">
      <c r="B21" s="41"/>
      <c r="C21" s="41"/>
      <c r="D21" s="41"/>
      <c r="E21" s="42" t="s">
        <v>40</v>
      </c>
      <c r="F21" s="41"/>
      <c r="G21" s="41"/>
      <c r="H21" s="41"/>
      <c r="I21" s="41"/>
    </row>
    <row r="22" spans="2:9" ht="12.75" customHeight="1" x14ac:dyDescent="0.2">
      <c r="B22" s="44">
        <v>4</v>
      </c>
      <c r="C22" s="45" t="s">
        <v>153</v>
      </c>
      <c r="D22" s="35" t="s">
        <v>40</v>
      </c>
      <c r="E22" s="36" t="s">
        <v>154</v>
      </c>
      <c r="F22" s="46" t="s">
        <v>41</v>
      </c>
      <c r="G22" s="47">
        <v>1</v>
      </c>
      <c r="H22" s="48"/>
      <c r="I22" s="49">
        <f>ROUND(ROUND(H22,2)*ROUND(G22,3),2)</f>
        <v>0</v>
      </c>
    </row>
    <row r="23" spans="2:9" ht="178.5" x14ac:dyDescent="0.2">
      <c r="B23" s="41"/>
      <c r="C23" s="41"/>
      <c r="D23" s="41"/>
      <c r="E23" s="50" t="s">
        <v>155</v>
      </c>
      <c r="F23" s="41"/>
      <c r="G23" s="41"/>
      <c r="H23" s="41"/>
      <c r="I23" s="41"/>
    </row>
    <row r="24" spans="2:9" ht="12.75" customHeight="1" x14ac:dyDescent="0.2">
      <c r="B24" s="41"/>
      <c r="C24" s="41"/>
      <c r="D24" s="41"/>
      <c r="E24" s="42"/>
      <c r="F24" s="41"/>
      <c r="G24" s="41"/>
      <c r="H24" s="41"/>
      <c r="I24" s="41"/>
    </row>
    <row r="25" spans="2:9" ht="12.75" customHeight="1" x14ac:dyDescent="0.2">
      <c r="B25" s="41"/>
      <c r="C25" s="41"/>
      <c r="D25" s="41"/>
      <c r="E25" s="42" t="s">
        <v>156</v>
      </c>
      <c r="F25" s="41"/>
      <c r="G25" s="41"/>
      <c r="H25" s="41"/>
      <c r="I25" s="41"/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1"/>
  <sheetViews>
    <sheetView workbookViewId="0">
      <pane ySplit="7" topLeftCell="A8" activePane="bottomLeft" state="frozen"/>
      <selection pane="bottomLeft" activeCell="R50" sqref="R5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4" max="17" width="9.140625" hidden="1" customWidth="1"/>
  </cols>
  <sheetData>
    <row r="1" spans="1:17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O1" t="s">
        <v>16</v>
      </c>
    </row>
    <row r="2" spans="1:17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N2">
        <f>0+N8+N13+N46+N55+N64+N77</f>
        <v>0</v>
      </c>
      <c r="O2" t="s">
        <v>16</v>
      </c>
    </row>
    <row r="3" spans="1:17" ht="15" customHeight="1" x14ac:dyDescent="0.25">
      <c r="A3" t="s">
        <v>1</v>
      </c>
      <c r="B3" s="7" t="s">
        <v>4</v>
      </c>
      <c r="C3" s="63" t="s">
        <v>5</v>
      </c>
      <c r="D3" s="64"/>
      <c r="E3" s="8" t="s">
        <v>6</v>
      </c>
      <c r="F3" s="1"/>
      <c r="G3" s="4"/>
      <c r="H3" s="3" t="s">
        <v>48</v>
      </c>
      <c r="I3" s="26">
        <f>0+I8+I13+I46+I55+I64+I77</f>
        <v>0</v>
      </c>
      <c r="N3" t="s">
        <v>13</v>
      </c>
      <c r="O3" t="s">
        <v>17</v>
      </c>
    </row>
    <row r="4" spans="1:17" ht="15" customHeight="1" x14ac:dyDescent="0.25">
      <c r="A4" t="s">
        <v>7</v>
      </c>
      <c r="B4" s="10" t="s">
        <v>12</v>
      </c>
      <c r="C4" s="65" t="s">
        <v>48</v>
      </c>
      <c r="D4" s="66"/>
      <c r="E4" s="11" t="s">
        <v>6</v>
      </c>
      <c r="F4" s="5"/>
      <c r="G4" s="5"/>
      <c r="H4" s="13"/>
      <c r="I4" s="13"/>
      <c r="N4" t="s">
        <v>14</v>
      </c>
      <c r="O4" t="s">
        <v>17</v>
      </c>
    </row>
    <row r="5" spans="1:17" ht="12.75" customHeight="1" x14ac:dyDescent="0.2">
      <c r="A5" s="62" t="s">
        <v>19</v>
      </c>
      <c r="B5" s="62" t="s">
        <v>21</v>
      </c>
      <c r="C5" s="62" t="s">
        <v>23</v>
      </c>
      <c r="D5" s="62" t="s">
        <v>24</v>
      </c>
      <c r="E5" s="62" t="s">
        <v>25</v>
      </c>
      <c r="F5" s="62" t="s">
        <v>27</v>
      </c>
      <c r="G5" s="62" t="s">
        <v>29</v>
      </c>
      <c r="H5" s="62" t="s">
        <v>31</v>
      </c>
      <c r="I5" s="62"/>
      <c r="N5" t="s">
        <v>15</v>
      </c>
      <c r="O5" t="s">
        <v>17</v>
      </c>
    </row>
    <row r="6" spans="1:17" ht="12.75" customHeight="1" x14ac:dyDescent="0.2">
      <c r="A6" s="62"/>
      <c r="B6" s="62"/>
      <c r="C6" s="62"/>
      <c r="D6" s="62"/>
      <c r="E6" s="62"/>
      <c r="F6" s="62"/>
      <c r="G6" s="62"/>
      <c r="H6" s="9" t="s">
        <v>32</v>
      </c>
      <c r="I6" s="9" t="s">
        <v>34</v>
      </c>
    </row>
    <row r="7" spans="1:17" ht="12.75" customHeight="1" x14ac:dyDescent="0.2">
      <c r="A7" s="9" t="s">
        <v>20</v>
      </c>
      <c r="B7" s="9" t="s">
        <v>22</v>
      </c>
      <c r="C7" s="9" t="s">
        <v>17</v>
      </c>
      <c r="D7" s="9" t="s">
        <v>16</v>
      </c>
      <c r="E7" s="9" t="s">
        <v>26</v>
      </c>
      <c r="F7" s="9" t="s">
        <v>28</v>
      </c>
      <c r="G7" s="9" t="s">
        <v>30</v>
      </c>
      <c r="H7" s="9" t="s">
        <v>33</v>
      </c>
      <c r="I7" s="9" t="s">
        <v>35</v>
      </c>
    </row>
    <row r="8" spans="1:17" ht="12.75" customHeight="1" x14ac:dyDescent="0.2">
      <c r="A8" s="13" t="s">
        <v>37</v>
      </c>
      <c r="B8" s="13"/>
      <c r="C8" s="14" t="s">
        <v>20</v>
      </c>
      <c r="D8" s="13"/>
      <c r="E8" s="15" t="s">
        <v>38</v>
      </c>
      <c r="F8" s="13"/>
      <c r="G8" s="13"/>
      <c r="H8" s="13"/>
      <c r="I8" s="16">
        <f>0+P8</f>
        <v>0</v>
      </c>
      <c r="N8">
        <f>0+Q8</f>
        <v>0</v>
      </c>
      <c r="P8">
        <f>0+I9</f>
        <v>0</v>
      </c>
      <c r="Q8">
        <f>0+N9</f>
        <v>0</v>
      </c>
    </row>
    <row r="9" spans="1:17" x14ac:dyDescent="0.2">
      <c r="A9" s="12" t="s">
        <v>39</v>
      </c>
      <c r="B9" s="17" t="s">
        <v>22</v>
      </c>
      <c r="C9" s="17" t="s">
        <v>49</v>
      </c>
      <c r="D9" s="12" t="s">
        <v>40</v>
      </c>
      <c r="E9" s="18" t="s">
        <v>50</v>
      </c>
      <c r="F9" s="19" t="s">
        <v>51</v>
      </c>
      <c r="G9" s="20">
        <v>12.571999999999999</v>
      </c>
      <c r="H9" s="21"/>
      <c r="I9" s="21">
        <f>ROUND(ROUND(H9,2)*ROUND(G9,3),2)</f>
        <v>0</v>
      </c>
      <c r="N9">
        <f>(I9*21)/100</f>
        <v>0</v>
      </c>
      <c r="O9" t="s">
        <v>17</v>
      </c>
    </row>
    <row r="10" spans="1:17" x14ac:dyDescent="0.2">
      <c r="A10" s="22" t="s">
        <v>42</v>
      </c>
      <c r="E10" s="23" t="s">
        <v>52</v>
      </c>
    </row>
    <row r="11" spans="1:17" ht="89.25" x14ac:dyDescent="0.2">
      <c r="A11" s="24" t="s">
        <v>43</v>
      </c>
      <c r="E11" s="25" t="s">
        <v>53</v>
      </c>
    </row>
    <row r="12" spans="1:17" ht="25.5" x14ac:dyDescent="0.2">
      <c r="A12" t="s">
        <v>44</v>
      </c>
      <c r="E12" s="23" t="s">
        <v>54</v>
      </c>
    </row>
    <row r="13" spans="1:17" ht="12.75" customHeight="1" x14ac:dyDescent="0.2">
      <c r="A13" s="5" t="s">
        <v>37</v>
      </c>
      <c r="B13" s="5"/>
      <c r="C13" s="27" t="s">
        <v>22</v>
      </c>
      <c r="D13" s="5"/>
      <c r="E13" s="15" t="s">
        <v>55</v>
      </c>
      <c r="F13" s="5"/>
      <c r="G13" s="5"/>
      <c r="H13" s="5"/>
      <c r="I13" s="28">
        <f>0+P13</f>
        <v>0</v>
      </c>
      <c r="N13">
        <f>0+Q13</f>
        <v>0</v>
      </c>
      <c r="P13">
        <f>0+I14+I18+I22+I26+I30+I34+I38+I42</f>
        <v>0</v>
      </c>
      <c r="Q13">
        <f>0+N14+N18+N22+N26+N30+N34+N38+N42</f>
        <v>0</v>
      </c>
    </row>
    <row r="14" spans="1:17" x14ac:dyDescent="0.2">
      <c r="A14" s="12" t="s">
        <v>39</v>
      </c>
      <c r="B14" s="17" t="s">
        <v>17</v>
      </c>
      <c r="C14" s="17" t="s">
        <v>56</v>
      </c>
      <c r="D14" s="12" t="s">
        <v>22</v>
      </c>
      <c r="E14" s="18" t="s">
        <v>57</v>
      </c>
      <c r="F14" s="19" t="s">
        <v>58</v>
      </c>
      <c r="G14" s="20">
        <v>2.8130000000000002</v>
      </c>
      <c r="H14" s="21"/>
      <c r="I14" s="21">
        <f>ROUND(ROUND(H14,2)*ROUND(G14,3),2)</f>
        <v>0</v>
      </c>
      <c r="N14">
        <f>(I14*21)/100</f>
        <v>0</v>
      </c>
      <c r="O14" t="s">
        <v>17</v>
      </c>
    </row>
    <row r="15" spans="1:17" ht="38.25" x14ac:dyDescent="0.2">
      <c r="A15" s="22" t="s">
        <v>42</v>
      </c>
      <c r="E15" s="23" t="s">
        <v>59</v>
      </c>
    </row>
    <row r="16" spans="1:17" ht="38.25" x14ac:dyDescent="0.2">
      <c r="A16" s="24" t="s">
        <v>43</v>
      </c>
      <c r="E16" s="25" t="s">
        <v>60</v>
      </c>
    </row>
    <row r="17" spans="1:15" ht="63.75" x14ac:dyDescent="0.2">
      <c r="A17" t="s">
        <v>44</v>
      </c>
      <c r="E17" s="23" t="s">
        <v>61</v>
      </c>
    </row>
    <row r="18" spans="1:15" x14ac:dyDescent="0.2">
      <c r="A18" s="12" t="s">
        <v>39</v>
      </c>
      <c r="B18" s="17" t="s">
        <v>16</v>
      </c>
      <c r="C18" s="17" t="s">
        <v>56</v>
      </c>
      <c r="D18" s="12" t="s">
        <v>17</v>
      </c>
      <c r="E18" s="18" t="s">
        <v>57</v>
      </c>
      <c r="F18" s="19" t="s">
        <v>58</v>
      </c>
      <c r="G18" s="20">
        <v>2.8130000000000002</v>
      </c>
      <c r="H18" s="21"/>
      <c r="I18" s="21">
        <f>ROUND(ROUND(H18,2)*ROUND(G18,3),2)</f>
        <v>0</v>
      </c>
      <c r="N18">
        <f>(I18*21)/100</f>
        <v>0</v>
      </c>
      <c r="O18" t="s">
        <v>17</v>
      </c>
    </row>
    <row r="19" spans="1:15" ht="38.25" x14ac:dyDescent="0.2">
      <c r="A19" s="22" t="s">
        <v>42</v>
      </c>
      <c r="E19" s="23" t="s">
        <v>62</v>
      </c>
    </row>
    <row r="20" spans="1:15" ht="38.25" x14ac:dyDescent="0.2">
      <c r="A20" s="24" t="s">
        <v>43</v>
      </c>
      <c r="E20" s="25" t="s">
        <v>60</v>
      </c>
    </row>
    <row r="21" spans="1:15" ht="38.25" x14ac:dyDescent="0.2">
      <c r="A21" t="s">
        <v>44</v>
      </c>
      <c r="E21" s="23" t="s">
        <v>168</v>
      </c>
    </row>
    <row r="22" spans="1:15" x14ac:dyDescent="0.2">
      <c r="A22" s="12" t="s">
        <v>39</v>
      </c>
      <c r="B22" s="17" t="s">
        <v>26</v>
      </c>
      <c r="C22" s="17" t="s">
        <v>63</v>
      </c>
      <c r="D22" s="12" t="s">
        <v>40</v>
      </c>
      <c r="E22" s="18" t="s">
        <v>64</v>
      </c>
      <c r="F22" s="19" t="s">
        <v>58</v>
      </c>
      <c r="G22" s="20">
        <v>6.7050000000000001</v>
      </c>
      <c r="H22" s="21"/>
      <c r="I22" s="21">
        <f>ROUND(ROUND(H22,2)*ROUND(G22,3),2)</f>
        <v>0</v>
      </c>
      <c r="N22">
        <f>(I22*21)/100</f>
        <v>0</v>
      </c>
      <c r="O22" t="s">
        <v>17</v>
      </c>
    </row>
    <row r="23" spans="1:15" ht="38.25" x14ac:dyDescent="0.2">
      <c r="A23" s="22" t="s">
        <v>42</v>
      </c>
      <c r="E23" s="23" t="s">
        <v>65</v>
      </c>
    </row>
    <row r="24" spans="1:15" x14ac:dyDescent="0.2">
      <c r="A24" s="24" t="s">
        <v>43</v>
      </c>
      <c r="E24" s="25" t="s">
        <v>66</v>
      </c>
    </row>
    <row r="25" spans="1:15" ht="306" x14ac:dyDescent="0.2">
      <c r="A25" t="s">
        <v>44</v>
      </c>
      <c r="E25" s="23" t="s">
        <v>169</v>
      </c>
    </row>
    <row r="26" spans="1:15" x14ac:dyDescent="0.2">
      <c r="A26" s="12" t="s">
        <v>39</v>
      </c>
      <c r="B26" s="17" t="s">
        <v>28</v>
      </c>
      <c r="C26" s="17" t="s">
        <v>68</v>
      </c>
      <c r="D26" s="12" t="s">
        <v>40</v>
      </c>
      <c r="E26" s="18" t="s">
        <v>69</v>
      </c>
      <c r="F26" s="19" t="s">
        <v>58</v>
      </c>
      <c r="G26" s="20">
        <v>3.4729999999999999</v>
      </c>
      <c r="H26" s="21"/>
      <c r="I26" s="21">
        <f>ROUND(ROUND(H26,2)*ROUND(G26,3),2)</f>
        <v>0</v>
      </c>
      <c r="N26">
        <f>(I26*21)/100</f>
        <v>0</v>
      </c>
      <c r="O26" t="s">
        <v>17</v>
      </c>
    </row>
    <row r="27" spans="1:15" ht="25.5" x14ac:dyDescent="0.2">
      <c r="A27" s="22" t="s">
        <v>42</v>
      </c>
      <c r="E27" s="23" t="s">
        <v>70</v>
      </c>
    </row>
    <row r="28" spans="1:15" x14ac:dyDescent="0.2">
      <c r="A28" s="24" t="s">
        <v>43</v>
      </c>
      <c r="E28" s="25" t="s">
        <v>71</v>
      </c>
    </row>
    <row r="29" spans="1:15" ht="318.75" x14ac:dyDescent="0.2">
      <c r="A29" t="s">
        <v>44</v>
      </c>
      <c r="E29" s="23" t="s">
        <v>67</v>
      </c>
    </row>
    <row r="30" spans="1:15" x14ac:dyDescent="0.2">
      <c r="A30" s="12" t="s">
        <v>39</v>
      </c>
      <c r="B30" s="17" t="s">
        <v>30</v>
      </c>
      <c r="C30" s="17" t="s">
        <v>72</v>
      </c>
      <c r="D30" s="12" t="s">
        <v>40</v>
      </c>
      <c r="E30" s="18" t="s">
        <v>73</v>
      </c>
      <c r="F30" s="19" t="s">
        <v>74</v>
      </c>
      <c r="G30" s="20">
        <v>52.094999999999999</v>
      </c>
      <c r="H30" s="21"/>
      <c r="I30" s="21">
        <f>ROUND(ROUND(H30,2)*ROUND(G30,3),2)</f>
        <v>0</v>
      </c>
      <c r="N30">
        <f>(I30*21)/100</f>
        <v>0</v>
      </c>
      <c r="O30" t="s">
        <v>17</v>
      </c>
    </row>
    <row r="31" spans="1:15" ht="25.5" x14ac:dyDescent="0.2">
      <c r="A31" s="22" t="s">
        <v>42</v>
      </c>
      <c r="E31" s="23" t="s">
        <v>75</v>
      </c>
    </row>
    <row r="32" spans="1:15" x14ac:dyDescent="0.2">
      <c r="A32" s="24" t="s">
        <v>43</v>
      </c>
      <c r="E32" s="25" t="s">
        <v>76</v>
      </c>
    </row>
    <row r="33" spans="1:17" ht="25.5" x14ac:dyDescent="0.2">
      <c r="A33" t="s">
        <v>44</v>
      </c>
      <c r="E33" s="23" t="s">
        <v>77</v>
      </c>
    </row>
    <row r="34" spans="1:17" x14ac:dyDescent="0.2">
      <c r="A34" s="12" t="s">
        <v>39</v>
      </c>
      <c r="B34" s="17" t="s">
        <v>78</v>
      </c>
      <c r="C34" s="17" t="s">
        <v>79</v>
      </c>
      <c r="D34" s="12" t="s">
        <v>40</v>
      </c>
      <c r="E34" s="18" t="s">
        <v>80</v>
      </c>
      <c r="F34" s="19" t="s">
        <v>58</v>
      </c>
      <c r="G34" s="20">
        <v>3.4729999999999999</v>
      </c>
      <c r="H34" s="21"/>
      <c r="I34" s="21">
        <f>ROUND(ROUND(H34,2)*ROUND(G34,3),2)</f>
        <v>0</v>
      </c>
      <c r="N34">
        <f>(I34*21)/100</f>
        <v>0</v>
      </c>
      <c r="O34" t="s">
        <v>17</v>
      </c>
    </row>
    <row r="35" spans="1:17" x14ac:dyDescent="0.2">
      <c r="A35" s="22" t="s">
        <v>42</v>
      </c>
      <c r="E35" s="23" t="s">
        <v>81</v>
      </c>
    </row>
    <row r="36" spans="1:17" ht="25.5" x14ac:dyDescent="0.2">
      <c r="A36" s="24" t="s">
        <v>43</v>
      </c>
      <c r="E36" s="25" t="s">
        <v>82</v>
      </c>
    </row>
    <row r="37" spans="1:17" ht="191.25" x14ac:dyDescent="0.2">
      <c r="A37" t="s">
        <v>44</v>
      </c>
      <c r="E37" s="23" t="s">
        <v>83</v>
      </c>
    </row>
    <row r="38" spans="1:17" x14ac:dyDescent="0.2">
      <c r="A38" s="12" t="s">
        <v>39</v>
      </c>
      <c r="B38" s="17" t="s">
        <v>84</v>
      </c>
      <c r="C38" s="17" t="s">
        <v>85</v>
      </c>
      <c r="D38" s="12" t="s">
        <v>40</v>
      </c>
      <c r="E38" s="18" t="s">
        <v>86</v>
      </c>
      <c r="F38" s="19" t="s">
        <v>58</v>
      </c>
      <c r="G38" s="20">
        <v>6.7050000000000001</v>
      </c>
      <c r="H38" s="21"/>
      <c r="I38" s="21">
        <f>ROUND(ROUND(H38,2)*ROUND(G38,3),2)</f>
        <v>0</v>
      </c>
      <c r="N38">
        <f>(I38*21)/100</f>
        <v>0</v>
      </c>
      <c r="O38" t="s">
        <v>17</v>
      </c>
    </row>
    <row r="39" spans="1:17" ht="38.25" x14ac:dyDescent="0.2">
      <c r="A39" s="22" t="s">
        <v>42</v>
      </c>
      <c r="E39" s="23" t="s">
        <v>87</v>
      </c>
    </row>
    <row r="40" spans="1:17" x14ac:dyDescent="0.2">
      <c r="A40" s="24" t="s">
        <v>43</v>
      </c>
      <c r="E40" s="25" t="s">
        <v>88</v>
      </c>
    </row>
    <row r="41" spans="1:17" ht="280.5" x14ac:dyDescent="0.2">
      <c r="A41" t="s">
        <v>44</v>
      </c>
      <c r="E41" s="23" t="s">
        <v>89</v>
      </c>
    </row>
    <row r="42" spans="1:17" x14ac:dyDescent="0.2">
      <c r="A42" s="12" t="s">
        <v>39</v>
      </c>
      <c r="B42" s="17" t="s">
        <v>33</v>
      </c>
      <c r="C42" s="17" t="s">
        <v>90</v>
      </c>
      <c r="D42" s="12" t="s">
        <v>40</v>
      </c>
      <c r="E42" s="18" t="s">
        <v>91</v>
      </c>
      <c r="F42" s="19" t="s">
        <v>92</v>
      </c>
      <c r="G42" s="20">
        <v>47.4</v>
      </c>
      <c r="H42" s="21"/>
      <c r="I42" s="21">
        <f>ROUND(ROUND(H42,2)*ROUND(G42,3),2)</f>
        <v>0</v>
      </c>
      <c r="N42">
        <f>(I42*21)/100</f>
        <v>0</v>
      </c>
      <c r="O42" t="s">
        <v>17</v>
      </c>
    </row>
    <row r="43" spans="1:17" ht="38.25" x14ac:dyDescent="0.2">
      <c r="A43" s="22" t="s">
        <v>42</v>
      </c>
      <c r="E43" s="23" t="s">
        <v>93</v>
      </c>
    </row>
    <row r="44" spans="1:17" x14ac:dyDescent="0.2">
      <c r="A44" s="24" t="s">
        <v>43</v>
      </c>
      <c r="E44" s="25" t="s">
        <v>94</v>
      </c>
    </row>
    <row r="45" spans="1:17" x14ac:dyDescent="0.2">
      <c r="A45" t="s">
        <v>44</v>
      </c>
      <c r="E45" s="23" t="s">
        <v>95</v>
      </c>
    </row>
    <row r="46" spans="1:17" ht="12.75" customHeight="1" x14ac:dyDescent="0.2">
      <c r="A46" s="5" t="s">
        <v>37</v>
      </c>
      <c r="B46" s="5"/>
      <c r="C46" s="27" t="s">
        <v>17</v>
      </c>
      <c r="D46" s="5"/>
      <c r="E46" s="15" t="s">
        <v>96</v>
      </c>
      <c r="F46" s="5"/>
      <c r="G46" s="5"/>
      <c r="H46" s="5"/>
      <c r="I46" s="28">
        <f>0+P46</f>
        <v>0</v>
      </c>
      <c r="N46">
        <f>0+Q46</f>
        <v>0</v>
      </c>
      <c r="P46">
        <f>0+I47+I51</f>
        <v>0</v>
      </c>
      <c r="Q46">
        <f>0+N47+N51</f>
        <v>0</v>
      </c>
    </row>
    <row r="47" spans="1:17" x14ac:dyDescent="0.2">
      <c r="A47" s="12" t="s">
        <v>39</v>
      </c>
      <c r="B47" s="17" t="s">
        <v>35</v>
      </c>
      <c r="C47" s="17" t="s">
        <v>97</v>
      </c>
      <c r="D47" s="12" t="s">
        <v>40</v>
      </c>
      <c r="E47" s="18" t="s">
        <v>98</v>
      </c>
      <c r="F47" s="19" t="s">
        <v>99</v>
      </c>
      <c r="G47" s="20">
        <v>3</v>
      </c>
      <c r="H47" s="21"/>
      <c r="I47" s="21">
        <f>ROUND(ROUND(H47,2)*ROUND(G47,3),2)</f>
        <v>0</v>
      </c>
      <c r="N47">
        <f>(I47*21)/100</f>
        <v>0</v>
      </c>
      <c r="O47" t="s">
        <v>17</v>
      </c>
    </row>
    <row r="48" spans="1:17" ht="38.25" x14ac:dyDescent="0.2">
      <c r="A48" s="22" t="s">
        <v>42</v>
      </c>
      <c r="E48" s="23" t="s">
        <v>100</v>
      </c>
    </row>
    <row r="49" spans="1:17" x14ac:dyDescent="0.2">
      <c r="A49" s="24" t="s">
        <v>43</v>
      </c>
      <c r="E49" s="25" t="s">
        <v>101</v>
      </c>
    </row>
    <row r="50" spans="1:17" ht="63.75" x14ac:dyDescent="0.2">
      <c r="A50" t="s">
        <v>44</v>
      </c>
      <c r="E50" s="23" t="s">
        <v>102</v>
      </c>
    </row>
    <row r="51" spans="1:17" x14ac:dyDescent="0.2">
      <c r="A51" s="12" t="s">
        <v>39</v>
      </c>
      <c r="B51" s="17" t="s">
        <v>36</v>
      </c>
      <c r="C51" s="17" t="s">
        <v>103</v>
      </c>
      <c r="D51" s="12" t="s">
        <v>40</v>
      </c>
      <c r="E51" s="18" t="s">
        <v>104</v>
      </c>
      <c r="F51" s="19" t="s">
        <v>105</v>
      </c>
      <c r="G51" s="20">
        <v>3</v>
      </c>
      <c r="H51" s="21"/>
      <c r="I51" s="21">
        <f>ROUND(ROUND(H51,2)*ROUND(G51,3),2)</f>
        <v>0</v>
      </c>
      <c r="N51">
        <f>(I51*21)/100</f>
        <v>0</v>
      </c>
      <c r="O51" t="s">
        <v>17</v>
      </c>
    </row>
    <row r="52" spans="1:17" ht="63.75" x14ac:dyDescent="0.2">
      <c r="A52" s="22" t="s">
        <v>42</v>
      </c>
      <c r="E52" s="23" t="s">
        <v>106</v>
      </c>
    </row>
    <row r="53" spans="1:17" x14ac:dyDescent="0.2">
      <c r="A53" s="24" t="s">
        <v>43</v>
      </c>
      <c r="E53" s="25" t="s">
        <v>107</v>
      </c>
    </row>
    <row r="54" spans="1:17" ht="38.25" x14ac:dyDescent="0.2">
      <c r="A54" t="s">
        <v>44</v>
      </c>
      <c r="E54" s="23" t="s">
        <v>108</v>
      </c>
    </row>
    <row r="55" spans="1:17" ht="12.75" customHeight="1" x14ac:dyDescent="0.2">
      <c r="A55" s="5" t="s">
        <v>37</v>
      </c>
      <c r="B55" s="5"/>
      <c r="C55" s="27" t="s">
        <v>16</v>
      </c>
      <c r="D55" s="5"/>
      <c r="E55" s="15" t="s">
        <v>109</v>
      </c>
      <c r="F55" s="5"/>
      <c r="G55" s="5"/>
      <c r="H55" s="5"/>
      <c r="I55" s="28">
        <f>0+P55</f>
        <v>0</v>
      </c>
      <c r="N55">
        <f>0+Q55</f>
        <v>0</v>
      </c>
      <c r="P55">
        <f>0+I56+I60</f>
        <v>0</v>
      </c>
      <c r="Q55">
        <f>0+N56+N60</f>
        <v>0</v>
      </c>
    </row>
    <row r="56" spans="1:17" x14ac:dyDescent="0.2">
      <c r="A56" s="12" t="s">
        <v>39</v>
      </c>
      <c r="B56" s="17" t="s">
        <v>110</v>
      </c>
      <c r="C56" s="17" t="s">
        <v>111</v>
      </c>
      <c r="D56" s="12" t="s">
        <v>40</v>
      </c>
      <c r="E56" s="18" t="s">
        <v>112</v>
      </c>
      <c r="F56" s="19" t="s">
        <v>58</v>
      </c>
      <c r="G56" s="20">
        <v>6.077</v>
      </c>
      <c r="H56" s="21"/>
      <c r="I56" s="21">
        <f>ROUND(ROUND(H56,2)*ROUND(G56,3),2)</f>
        <v>0</v>
      </c>
      <c r="N56">
        <f>(I56*21)/100</f>
        <v>0</v>
      </c>
      <c r="O56" t="s">
        <v>17</v>
      </c>
    </row>
    <row r="57" spans="1:17" ht="38.25" x14ac:dyDescent="0.2">
      <c r="A57" s="22" t="s">
        <v>42</v>
      </c>
      <c r="E57" s="23" t="s">
        <v>113</v>
      </c>
    </row>
    <row r="58" spans="1:17" x14ac:dyDescent="0.2">
      <c r="A58" s="24" t="s">
        <v>43</v>
      </c>
      <c r="E58" s="25" t="s">
        <v>114</v>
      </c>
    </row>
    <row r="59" spans="1:17" ht="38.25" x14ac:dyDescent="0.2">
      <c r="A59" t="s">
        <v>44</v>
      </c>
      <c r="E59" s="23" t="s">
        <v>115</v>
      </c>
    </row>
    <row r="60" spans="1:17" ht="25.5" x14ac:dyDescent="0.2">
      <c r="A60" s="12" t="s">
        <v>39</v>
      </c>
      <c r="B60" s="17" t="s">
        <v>116</v>
      </c>
      <c r="C60" s="17" t="s">
        <v>117</v>
      </c>
      <c r="D60" s="12" t="s">
        <v>40</v>
      </c>
      <c r="E60" s="18" t="s">
        <v>118</v>
      </c>
      <c r="F60" s="19" t="s">
        <v>58</v>
      </c>
      <c r="G60" s="20">
        <v>16</v>
      </c>
      <c r="H60" s="21"/>
      <c r="I60" s="21">
        <f>ROUND(ROUND(H60,2)*ROUND(G60,3),2)</f>
        <v>0</v>
      </c>
      <c r="N60">
        <f>(I60*21)/100</f>
        <v>0</v>
      </c>
      <c r="O60" t="s">
        <v>17</v>
      </c>
    </row>
    <row r="61" spans="1:17" ht="38.25" x14ac:dyDescent="0.2">
      <c r="A61" s="22" t="s">
        <v>42</v>
      </c>
      <c r="E61" s="23" t="s">
        <v>119</v>
      </c>
    </row>
    <row r="62" spans="1:17" x14ac:dyDescent="0.2">
      <c r="A62" s="24" t="s">
        <v>43</v>
      </c>
      <c r="E62" s="25" t="s">
        <v>120</v>
      </c>
    </row>
    <row r="63" spans="1:17" ht="38.25" x14ac:dyDescent="0.2">
      <c r="A63" t="s">
        <v>44</v>
      </c>
      <c r="E63" s="23" t="s">
        <v>121</v>
      </c>
    </row>
    <row r="64" spans="1:17" ht="12.75" customHeight="1" x14ac:dyDescent="0.2">
      <c r="A64" s="5" t="s">
        <v>37</v>
      </c>
      <c r="B64" s="5"/>
      <c r="C64" s="27" t="s">
        <v>26</v>
      </c>
      <c r="D64" s="5"/>
      <c r="E64" s="15" t="s">
        <v>122</v>
      </c>
      <c r="F64" s="5"/>
      <c r="G64" s="5"/>
      <c r="H64" s="5"/>
      <c r="I64" s="28">
        <f>0+P64</f>
        <v>0</v>
      </c>
      <c r="N64">
        <f>0+Q64</f>
        <v>0</v>
      </c>
      <c r="P64">
        <f>0+I65+I69+I73</f>
        <v>0</v>
      </c>
      <c r="Q64">
        <f>0+N65+N69+N73</f>
        <v>0</v>
      </c>
    </row>
    <row r="65" spans="1:17" x14ac:dyDescent="0.2">
      <c r="A65" s="12" t="s">
        <v>39</v>
      </c>
      <c r="B65" s="17" t="s">
        <v>123</v>
      </c>
      <c r="C65" s="17" t="s">
        <v>124</v>
      </c>
      <c r="D65" s="12" t="s">
        <v>40</v>
      </c>
      <c r="E65" s="18" t="s">
        <v>125</v>
      </c>
      <c r="F65" s="19" t="s">
        <v>58</v>
      </c>
      <c r="G65" s="20">
        <v>3.4580000000000002</v>
      </c>
      <c r="H65" s="21"/>
      <c r="I65" s="21">
        <f>ROUND(ROUND(H65,2)*ROUND(G65,3),2)</f>
        <v>0</v>
      </c>
      <c r="N65">
        <f>(I65*21)/100</f>
        <v>0</v>
      </c>
      <c r="O65" t="s">
        <v>17</v>
      </c>
    </row>
    <row r="66" spans="1:17" ht="38.25" x14ac:dyDescent="0.2">
      <c r="A66" s="22" t="s">
        <v>42</v>
      </c>
      <c r="E66" s="23" t="s">
        <v>126</v>
      </c>
    </row>
    <row r="67" spans="1:17" ht="89.25" x14ac:dyDescent="0.2">
      <c r="A67" s="24" t="s">
        <v>43</v>
      </c>
      <c r="E67" s="25" t="s">
        <v>127</v>
      </c>
    </row>
    <row r="68" spans="1:17" ht="369.75" x14ac:dyDescent="0.2">
      <c r="A68" t="s">
        <v>44</v>
      </c>
      <c r="E68" s="23" t="s">
        <v>128</v>
      </c>
    </row>
    <row r="69" spans="1:17" x14ac:dyDescent="0.2">
      <c r="A69" s="12" t="s">
        <v>39</v>
      </c>
      <c r="B69" s="17" t="s">
        <v>129</v>
      </c>
      <c r="C69" s="17" t="s">
        <v>130</v>
      </c>
      <c r="D69" s="12" t="s">
        <v>40</v>
      </c>
      <c r="E69" s="18" t="s">
        <v>131</v>
      </c>
      <c r="F69" s="19" t="s">
        <v>58</v>
      </c>
      <c r="G69" s="20">
        <v>7.7</v>
      </c>
      <c r="H69" s="21"/>
      <c r="I69" s="21">
        <f>ROUND(ROUND(H69,2)*ROUND(G69,3),2)</f>
        <v>0</v>
      </c>
      <c r="N69">
        <f>(I69*21)/100</f>
        <v>0</v>
      </c>
      <c r="O69" t="s">
        <v>17</v>
      </c>
    </row>
    <row r="70" spans="1:17" ht="25.5" x14ac:dyDescent="0.2">
      <c r="A70" s="22" t="s">
        <v>42</v>
      </c>
      <c r="E70" s="23" t="s">
        <v>132</v>
      </c>
    </row>
    <row r="71" spans="1:17" x14ac:dyDescent="0.2">
      <c r="A71" s="24" t="s">
        <v>43</v>
      </c>
      <c r="E71" s="25" t="s">
        <v>133</v>
      </c>
    </row>
    <row r="72" spans="1:17" ht="38.25" x14ac:dyDescent="0.2">
      <c r="A72" t="s">
        <v>44</v>
      </c>
      <c r="E72" s="23" t="s">
        <v>134</v>
      </c>
    </row>
    <row r="73" spans="1:17" x14ac:dyDescent="0.2">
      <c r="A73" s="12" t="s">
        <v>39</v>
      </c>
      <c r="B73" s="17" t="s">
        <v>135</v>
      </c>
      <c r="C73" s="17" t="s">
        <v>136</v>
      </c>
      <c r="D73" s="12" t="s">
        <v>40</v>
      </c>
      <c r="E73" s="18" t="s">
        <v>137</v>
      </c>
      <c r="F73" s="19" t="s">
        <v>58</v>
      </c>
      <c r="G73" s="20">
        <v>3.387</v>
      </c>
      <c r="H73" s="21"/>
      <c r="I73" s="21">
        <f>ROUND(ROUND(H73,2)*ROUND(G73,3),2)</f>
        <v>0</v>
      </c>
      <c r="N73">
        <f>(I73*21)/100</f>
        <v>0</v>
      </c>
      <c r="O73" t="s">
        <v>17</v>
      </c>
    </row>
    <row r="74" spans="1:17" ht="25.5" x14ac:dyDescent="0.2">
      <c r="A74" s="22" t="s">
        <v>42</v>
      </c>
      <c r="E74" s="23" t="s">
        <v>138</v>
      </c>
    </row>
    <row r="75" spans="1:17" ht="89.25" x14ac:dyDescent="0.2">
      <c r="A75" s="24" t="s">
        <v>43</v>
      </c>
      <c r="E75" s="25" t="s">
        <v>139</v>
      </c>
    </row>
    <row r="76" spans="1:17" ht="102" x14ac:dyDescent="0.2">
      <c r="A76" t="s">
        <v>44</v>
      </c>
      <c r="E76" s="23" t="s">
        <v>140</v>
      </c>
    </row>
    <row r="77" spans="1:17" ht="12.75" customHeight="1" x14ac:dyDescent="0.2">
      <c r="A77" s="5" t="s">
        <v>37</v>
      </c>
      <c r="B77" s="5"/>
      <c r="C77" s="27" t="s">
        <v>33</v>
      </c>
      <c r="D77" s="5"/>
      <c r="E77" s="15" t="s">
        <v>141</v>
      </c>
      <c r="F77" s="5"/>
      <c r="G77" s="5"/>
      <c r="H77" s="5"/>
      <c r="I77" s="28">
        <f>0+P77</f>
        <v>0</v>
      </c>
      <c r="N77">
        <f>0+Q77</f>
        <v>0</v>
      </c>
      <c r="P77">
        <f>0+I78</f>
        <v>0</v>
      </c>
      <c r="Q77">
        <f>0+N78</f>
        <v>0</v>
      </c>
    </row>
    <row r="78" spans="1:17" x14ac:dyDescent="0.2">
      <c r="A78" s="12" t="s">
        <v>39</v>
      </c>
      <c r="B78" s="17" t="s">
        <v>142</v>
      </c>
      <c r="C78" s="17" t="s">
        <v>143</v>
      </c>
      <c r="D78" s="12" t="s">
        <v>40</v>
      </c>
      <c r="E78" s="18" t="s">
        <v>144</v>
      </c>
      <c r="F78" s="19" t="s">
        <v>145</v>
      </c>
      <c r="G78" s="20">
        <v>10</v>
      </c>
      <c r="H78" s="21"/>
      <c r="I78" s="21">
        <f>ROUND(ROUND(H78,2)*ROUND(G78,3),2)</f>
        <v>0</v>
      </c>
      <c r="N78">
        <f>(I78*21)/100</f>
        <v>0</v>
      </c>
      <c r="O78" t="s">
        <v>17</v>
      </c>
    </row>
    <row r="79" spans="1:17" x14ac:dyDescent="0.2">
      <c r="A79" s="22" t="s">
        <v>42</v>
      </c>
      <c r="E79" s="23" t="s">
        <v>40</v>
      </c>
    </row>
    <row r="80" spans="1:17" x14ac:dyDescent="0.2">
      <c r="A80" s="24" t="s">
        <v>43</v>
      </c>
      <c r="E80" s="25" t="s">
        <v>146</v>
      </c>
    </row>
    <row r="81" spans="1:5" ht="25.5" x14ac:dyDescent="0.2">
      <c r="A81" t="s">
        <v>44</v>
      </c>
      <c r="E81" s="23" t="s">
        <v>147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000_Ostatní + Vedlejší</vt:lpstr>
      <vt:lpstr>SO 201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Nováková Veronika</cp:lastModifiedBy>
  <dcterms:modified xsi:type="dcterms:W3CDTF">2023-06-07T08:39:24Z</dcterms:modified>
  <cp:category/>
  <cp:contentStatus/>
</cp:coreProperties>
</file>